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<sst xmlns="http://schemas.openxmlformats.org/spreadsheetml/2006/main" count="2853" uniqueCount="2076">
  <si>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</si>
  <si>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</si>
  <si>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</si>
  <si>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</si>
  <si>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</si>
  <si>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</si>
  <si>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</si>
  <si>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</si>
  <si>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</si>
  <si>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</si>
  <si>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</si>
  <si>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</si>
  <si>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</si>
  <si>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</si>
  <si>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</si>
  <si>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</si>
  <si>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</si>
  <si>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</si>
  <si>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</si>
  <si>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</si>
  <si>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</si>
  <si>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</si>
  <si>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</si>
  <si>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</si>
  <si>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</si>
  <si>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</si>
  <si>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</si>
  <si>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</si>
  <si>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</si>
  <si>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</si>
  <si>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</si>
  <si>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</si>
  <si>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</si>
  <si>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</si>
  <si>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</si>
  <si>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</si>
  <si>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</si>
  <si>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</si>
  <si>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</si>
  <si>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</si>
  <si>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</si>
  <si>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</si>
  <si>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</si>
  <si>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</si>
  <si>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</si>
  <si>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</si>
  <si>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</si>
  <si>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</si>
  <si>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</si>
  <si>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</si>
  <si>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</si>
  <si>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</si>
  <si>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</si>
  <si>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</si>
  <si>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</si>
  <si>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</si>
  <si>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</si>
  <si>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</si>
  <si>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</si>
  <si>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</si>
  <si>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</si>
  <si>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</si>
  <si>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</si>
  <si>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</si>
  <si>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</si>
  <si>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</si>
  <si>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</si>
  <si>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</si>
  <si>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</si>
  <si>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</si>
  <si>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</si>
  <si>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</si>
  <si>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</si>
  <si>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</si>
  <si>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</si>
  <si>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</si>
  <si>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</si>
  <si>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</si>
  <si>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</si>
  <si>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</si>
  <si>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</si>
  <si>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</si>
  <si>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</si>
  <si>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</si>
  <si>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</si>
  <si>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</si>
  <si>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</si>
  <si>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</si>
  <si>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</si>
  <si>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</si>
  <si>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</si>
  <si>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</si>
  <si>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</si>
  <si>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</si>
  <si>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</si>
  <si>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</si>
  <si>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</si>
  <si>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</si>
  <si>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</si>
  <si>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</si>
  <si>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</si>
  <si>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</si>
  <si>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</si>
  <si>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</si>
  <si>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</si>
  <si>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</si>
  <si>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</si>
  <si>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</si>
  <si>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</si>
  <si>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</si>
  <si>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</si>
  <si>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</si>
  <si>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</si>
  <si>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</si>
  <si>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</si>
  <si>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</si>
  <si>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</si>
  <si>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</si>
  <si>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</si>
  <si>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</si>
  <si>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</si>
  <si>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</si>
  <si>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</si>
  <si>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</si>
  <si>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</si>
  <si>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</si>
  <si>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</si>
  <si>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</si>
  <si>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</si>
  <si>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</si>
  <si>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</si>
  <si>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</si>
  <si>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</si>
  <si>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</si>
  <si>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</si>
  <si>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</si>
  <si>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</si>
  <si>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</si>
  <si>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</si>
  <si>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</si>
  <si>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</si>
  <si>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</si>
  <si>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</si>
  <si>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</si>
  <si>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</si>
  <si>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</si>
  <si>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</si>
  <si>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</si>
  <si>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</si>
  <si>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</si>
  <si>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</si>
  <si>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</si>
  <si>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</si>
  <si>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</si>
  <si>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</si>
  <si>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</si>
  <si>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</si>
  <si>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</si>
  <si>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</si>
  <si>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</si>
  <si>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</si>
  <si>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</si>
  <si>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</si>
  <si>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</si>
  <si>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</si>
  <si>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</si>
  <si>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</si>
  <si>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</si>
  <si>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</si>
  <si>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</si>
  <si>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</si>
  <si>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</si>
  <si>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</si>
  <si>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</si>
  <si>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</si>
  <si>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</si>
  <si>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</si>
  <si>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</si>
  <si>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</si>
  <si>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</si>
  <si>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</si>
  <si>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</si>
  <si>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</si>
  <si>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</si>
  <si>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</si>
  <si>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</si>
  <si>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</si>
  <si>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</si>
  <si>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</si>
  <si>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</si>
  <si>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</si>
  <si>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</si>
  <si>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</si>
  <si>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</si>
  <si>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</si>
  <si>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</si>
  <si>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</si>
  <si>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</si>
  <si>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</si>
  <si>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</si>
  <si>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</si>
  <si>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</si>
  <si>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</si>
  <si>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</si>
  <si>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</si>
  <si>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</si>
  <si>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</si>
  <si>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</si>
  <si>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</si>
  <si>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</si>
  <si>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</si>
  <si>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</si>
  <si>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</si>
  <si>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</si>
  <si>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</si>
  <si>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</si>
  <si>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</si>
  <si>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</si>
  <si>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</si>
  <si>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</si>
  <si>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</si>
  <si>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</si>
  <si>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</si>
  <si>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</si>
  <si>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</si>
  <si>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</si>
  <si>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</si>
  <si>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</si>
  <si>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</si>
  <si>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</si>
  <si>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</si>
  <si>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</si>
  <si>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</si>
  <si>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</si>
  <si>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</si>
  <si>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</si>
  <si>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</si>
  <si>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</si>
  <si>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</si>
  <si>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</si>
  <si>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</si>
  <si>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</si>
  <si>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</si>
  <si>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</si>
  <si>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</si>
  <si>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</si>
  <si>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</si>
  <si>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</si>
  <si>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</si>
  <si>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</si>
  <si>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</si>
  <si>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</si>
  <si>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</si>
  <si>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</si>
  <si>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</si>
  <si>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</si>
  <si>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</si>
  <si>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</si>
  <si>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</si>
  <si>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</si>
  <si>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</si>
  <si>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</si>
  <si>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</si>
  <si>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</si>
  <si>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</si>
  <si>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</si>
  <si>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</si>
  <si>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</si>
  <si>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</si>
  <si>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</si>
  <si>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</si>
  <si>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</si>
  <si>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</si>
  <si>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</si>
  <si>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</si>
  <si>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</si>
  <si>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</si>
  <si>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</si>
  <si>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</si>
  <si>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</si>
  <si>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</si>
  <si>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</si>
  <si>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</si>
  <si>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</si>
  <si>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</si>
  <si>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</si>
  <si>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</si>
  <si>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</si>
  <si>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</si>
  <si>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</si>
  <si>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</si>
  <si>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</si>
  <si>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</si>
  <si>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</si>
  <si>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</si>
  <si>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</si>
  <si>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</si>
  <si>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</si>
  <si>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</si>
  <si>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</si>
  <si>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</si>
  <si>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</si>
  <si>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</si>
  <si>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</si>
  <si>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</si>
  <si>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</si>
  <si>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</si>
  <si>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</si>
  <si>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</si>
  <si>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</si>
  <si>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</si>
  <si>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</si>
  <si>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</si>
  <si>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</si>
  <si>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</si>
  <si>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</si>
  <si>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</si>
  <si>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</si>
  <si>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</si>
  <si>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</si>
  <si>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</si>
  <si>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</si>
  <si>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</si>
  <si>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</si>
  <si>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</si>
  <si>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</si>
  <si>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</si>
  <si>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</si>
  <si>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</si>
  <si>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</si>
  <si>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</si>
  <si>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</si>
  <si>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</si>
  <si>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</si>
  <si>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</si>
  <si>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</si>
  <si>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</si>
  <si>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</si>
  <si>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</si>
  <si>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</si>
  <si>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</si>
  <si>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</si>
  <si>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</si>
  <si>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</si>
  <si>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</si>
  <si>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</si>
  <si>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</si>
  <si>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</si>
  <si>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</si>
  <si>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</si>
  <si>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</si>
  <si>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</si>
  <si>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</si>
  <si>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</si>
  <si>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</si>
  <si>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</si>
  <si>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</si>
  <si>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</si>
  <si>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</si>
  <si>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</si>
  <si>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</si>
  <si>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</si>
  <si>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</si>
  <si>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</si>
  <si>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</si>
  <si>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</si>
  <si>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</si>
  <si>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</si>
  <si>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</si>
  <si>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</si>
  <si>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</si>
  <si>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</si>
  <si>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</si>
  <si>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</si>
  <si>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</si>
  <si>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</si>
  <si>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</si>
  <si>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</si>
  <si>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</si>
  <si>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</si>
  <si>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</si>
  <si>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</si>
  <si>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</si>
  <si>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</si>
  <si>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</si>
  <si>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</si>
  <si>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</si>
  <si>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</si>
  <si>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</si>
  <si>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</si>
  <si>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</si>
  <si>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</si>
  <si>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</si>
  <si>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</si>
  <si>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</si>
  <si>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</si>
  <si>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</si>
  <si>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</si>
  <si>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</si>
  <si>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</si>
  <si>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</si>
  <si>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</si>
  <si>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</si>
  <si>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</si>
  <si>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</si>
  <si>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</si>
  <si>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</si>
  <si>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</si>
  <si>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</si>
  <si>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</si>
  <si>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</si>
  <si>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</si>
  <si>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</si>
  <si>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</si>
  <si>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</si>
  <si>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</si>
  <si>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</si>
  <si>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</si>
  <si>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</si>
  <si>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</si>
  <si>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</si>
  <si>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</si>
  <si>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</si>
  <si>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</si>
  <si>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</si>
  <si>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</si>
  <si>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</si>
  <si>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</si>
  <si>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</si>
  <si>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</si>
  <si>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</si>
  <si>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</si>
  <si>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</si>
  <si>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</si>
  <si>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</si>
  <si>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</si>
  <si>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</si>
  <si>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</si>
  <si>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</si>
  <si>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</si>
  <si>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</si>
  <si>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</si>
  <si>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</si>
  <si>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</si>
  <si>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</si>
  <si>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</si>
  <si>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</si>
  <si>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</si>
  <si>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</si>
  <si>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</si>
  <si>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</si>
  <si>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</si>
  <si>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</si>
  <si>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</si>
  <si>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</si>
  <si>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</si>
  <si>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</si>
  <si>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</si>
  <si>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</si>
  <si>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</si>
  <si>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</si>
  <si>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</si>
  <si>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</si>
  <si>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</si>
  <si>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</si>
  <si>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</si>
  <si>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</si>
  <si>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</si>
  <si>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</si>
  <si>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</si>
  <si>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</si>
  <si>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</si>
  <si>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</si>
  <si>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</si>
  <si>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</si>
  <si>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</si>
  <si>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</si>
  <si>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</si>
  <si>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</si>
  <si>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</si>
  <si>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</si>
  <si>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</si>
  <si>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</si>
  <si>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</si>
  <si>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</si>
  <si>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</si>
  <si>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</si>
  <si>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</si>
  <si>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</si>
  <si>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</si>
  <si>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</si>
  <si>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</si>
  <si>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</si>
  <si>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</si>
  <si>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</si>
  <si>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</si>
  <si>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</si>
  <si>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</si>
  <si>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</si>
  <si>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</si>
  <si>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</si>
  <si>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</si>
  <si>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</si>
  <si>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</si>
  <si>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</si>
  <si>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</si>
  <si>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</si>
  <si>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</si>
  <si>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</si>
  <si>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</si>
  <si>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</si>
  <si>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</si>
  <si>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</si>
  <si>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</si>
  <si>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</si>
  <si>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</si>
  <si>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</si>
  <si>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</si>
  <si>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</si>
  <si>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</si>
  <si>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</si>
  <si>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</si>
  <si>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</si>
  <si>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</si>
  <si>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</si>
  <si>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</si>
  <si>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</si>
  <si>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</si>
  <si>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</si>
  <si>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</si>
  <si>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</si>
  <si>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</si>
  <si>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</si>
  <si>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</si>
  <si>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</si>
  <si>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</si>
  <si>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</si>
  <si>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</si>
  <si>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</si>
  <si>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</si>
  <si>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</si>
  <si>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</si>
  <si>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</si>
  <si>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</si>
  <si>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</si>
  <si>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</si>
  <si>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</si>
  <si>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</si>
  <si>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</si>
  <si>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</si>
  <si>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</si>
  <si>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</si>
  <si>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</si>
  <si>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</si>
  <si>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</si>
  <si>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</si>
  <si>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</si>
  <si>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</si>
  <si>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</si>
  <si>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</si>
  <si>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</si>
  <si>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</si>
  <si>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</si>
  <si>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</si>
  <si>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</si>
  <si>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</si>
  <si>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</si>
  <si>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</si>
  <si>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</si>
  <si>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</si>
  <si>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</si>
  <si>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</si>
  <si>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</si>
  <si>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</si>
  <si>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</si>
  <si>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</si>
  <si>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</si>
  <si>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</si>
  <si>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</si>
  <si>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</si>
  <si>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</si>
  <si>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</si>
  <si>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</si>
  <si>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</si>
  <si>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</si>
  <si>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</si>
  <si>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</si>
  <si>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</si>
  <si>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</si>
  <si>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</si>
  <si>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</si>
  <si>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</si>
  <si>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</si>
  <si>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</si>
  <si>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</si>
  <si>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</si>
  <si>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</si>
  <si>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</si>
  <si>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</si>
  <si>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</si>
  <si>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</si>
  <si>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</si>
  <si>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</si>
  <si>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</si>
  <si>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</si>
  <si>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</si>
  <si>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</si>
  <si>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</si>
  <si>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</si>
  <si>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</si>
  <si>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</si>
  <si>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</si>
  <si>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</si>
  <si>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</si>
  <si>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</si>
  <si>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</si>
  <si>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</si>
  <si>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</si>
  <si>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</si>
  <si>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</si>
  <si>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</si>
  <si>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</si>
  <si>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</si>
  <si>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</si>
  <si>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</si>
  <si>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</si>
  <si>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</si>
  <si>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</si>
  <si>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</si>
  <si>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</si>
  <si>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</si>
  <si>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</si>
  <si>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</si>
  <si>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</si>
  <si>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</si>
  <si>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</si>
  <si>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</si>
  <si>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</si>
  <si>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</si>
  <si>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</si>
  <si>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</si>
  <si>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</si>
  <si>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</si>
  <si>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</si>
  <si>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</si>
  <si>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</si>
  <si>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</si>
  <si>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</si>
  <si>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</si>
  <si>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</si>
  <si>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</si>
  <si>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</si>
  <si>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</si>
  <si>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</si>
  <si>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</si>
  <si>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</si>
  <si>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</si>
  <si>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</si>
  <si>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</si>
  <si>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</si>
  <si>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</si>
  <si>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</si>
  <si>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</si>
  <si>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</si>
  <si>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</si>
  <si>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</si>
  <si>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</si>
  <si>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</si>
  <si>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</si>
  <si>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</si>
  <si>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</si>
  <si>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</si>
  <si>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</si>
  <si>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</si>
  <si>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</si>
  <si>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</si>
  <si>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</si>
  <si>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</si>
  <si>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</si>
  <si>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</si>
  <si>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</si>
  <si>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</si>
  <si>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</si>
  <si>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</si>
  <si>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</si>
  <si>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</si>
  <si>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</si>
  <si>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</si>
  <si>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</si>
  <si>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</si>
  <si>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</si>
  <si>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</si>
  <si>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</si>
  <si>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</si>
  <si>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</si>
  <si>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</si>
  <si>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</si>
  <si>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</si>
  <si>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</si>
  <si>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</si>
  <si>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</si>
  <si>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</si>
  <si>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</si>
  <si>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</si>
  <si>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</si>
  <si>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</si>
  <si>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</si>
  <si>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</si>
  <si>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</si>
  <si>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</si>
  <si>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</si>
  <si>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</si>
  <si>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</si>
  <si>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</si>
  <si>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</si>
  <si>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</si>
  <si>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</si>
  <si>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</si>
  <si>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</si>
  <si>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</si>
  <si>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</si>
  <si>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</si>
  <si>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</si>
  <si>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</si>
  <si>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</si>
  <si>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</si>
  <si>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</si>
  <si>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</si>
  <si>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</si>
  <si>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</si>
  <si>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</si>
  <si>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</si>
  <si>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</si>
  <si>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</si>
  <si>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</si>
  <si>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</si>
  <si>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</si>
  <si>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</si>
  <si>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</si>
  <si>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</si>
  <si>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</si>
  <si>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</si>
  <si>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</si>
  <si>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</si>
  <si>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</si>
  <si>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</si>
  <si>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</si>
  <si>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</si>
  <si>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</si>
  <si>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</si>
  <si>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</si>
  <si>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</si>
  <si>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</si>
  <si>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</si>
  <si>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</si>
  <si>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</si>
  <si>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</si>
  <si>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</si>
  <si>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</si>
  <si>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</si>
  <si>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</si>
  <si>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</si>
  <si>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</si>
  <si>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</si>
  <si>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</si>
  <si>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</si>
  <si>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</si>
  <si>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</si>
  <si>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</si>
  <si>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</si>
  <si>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</si>
  <si>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</si>
  <si>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</si>
  <si>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</si>
  <si>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</si>
  <si>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</si>
  <si>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</si>
  <si>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</si>
  <si>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</si>
  <si>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</si>
  <si>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</si>
  <si>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</si>
  <si>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</si>
  <si>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</si>
  <si>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</si>
  <si>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</si>
  <si>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</si>
  <si>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</si>
  <si>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</si>
  <si>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</si>
  <si>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</si>
  <si>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</si>
  <si>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</si>
  <si>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</si>
  <si>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</si>
  <si>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</si>
  <si>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</si>
  <si>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</si>
  <si>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</si>
  <si>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</si>
  <si>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</si>
  <si>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</si>
  <si>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</si>
  <si>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</si>
  <si>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</si>
  <si>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</si>
  <si>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</si>
  <si>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</si>
  <si>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</si>
  <si>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</si>
  <si>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</si>
  <si>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</si>
  <si>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</si>
  <si>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</si>
  <si>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</si>
  <si>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</si>
  <si>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</si>
  <si>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</si>
  <si>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</si>
  <si>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</si>
  <si>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</si>
  <si>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</si>
  <si>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</si>
  <si>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</si>
  <si>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</si>
  <si>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</si>
  <si>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</si>
  <si>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</si>
  <si>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</si>
  <si>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</si>
  <si>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</si>
  <si>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</si>
  <si>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</si>
  <si>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</si>
  <si>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</si>
  <si>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</si>
  <si>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</si>
  <si>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</si>
  <si>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</si>
  <si>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</si>
  <si>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</si>
  <si>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</si>
  <si>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</si>
  <si>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</si>
  <si>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</si>
  <si>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</si>
  <si>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</si>
  <si>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</si>
  <si>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</si>
  <si>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</si>
  <si>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</si>
  <si>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</si>
  <si>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</si>
  <si>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</si>
  <si>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</si>
  <si>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</si>
  <si>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</si>
  <si>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</si>
  <si>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</si>
  <si>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</si>
  <si>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</si>
  <si>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</si>
  <si>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</si>
  <si>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</si>
  <si>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</si>
  <si>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</si>
  <si>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</si>
  <si>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</si>
  <si>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</si>
  <si>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</si>
  <si>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</si>
  <si>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</si>
  <si>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</si>
  <si>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</si>
  <si>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</si>
  <si>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</si>
  <si>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</si>
  <si>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</si>
  <si>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</si>
  <si>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</si>
  <si>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</si>
  <si>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</si>
  <si>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</si>
  <si>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</si>
  <si>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</si>
  <si>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</si>
  <si>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</si>
  <si>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</si>
  <si>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</si>
  <si>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</si>
  <si>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</si>
  <si>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</si>
  <si>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</si>
  <si>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</si>
  <si>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</si>
  <si>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</si>
  <si>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</si>
  <si>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</si>
  <si>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</si>
  <si>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</si>
  <si>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</si>
  <si>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</si>
  <si>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</si>
  <si>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</si>
  <si>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</si>
  <si>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</si>
  <si>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</si>
  <si>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</si>
  <si>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</si>
  <si>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</si>
  <si>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</si>
  <si>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</si>
  <si>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</si>
  <si>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</si>
  <si>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</si>
  <si>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</si>
  <si>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</si>
  <si>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</si>
  <si>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</si>
  <si>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</si>
  <si>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</si>
  <si>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</si>
  <si>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</si>
  <si>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</si>
  <si>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</si>
  <si>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</si>
  <si>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</si>
  <si>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</si>
  <si>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</si>
  <si>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</si>
  <si>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</si>
  <si>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</si>
  <si>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</si>
  <si>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</si>
  <si>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</si>
  <si>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</si>
  <si>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</si>
  <si>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</si>
  <si>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</si>
  <si>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</si>
  <si>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</si>
  <si>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</si>
  <si>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</si>
  <si>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</si>
  <si>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</si>
  <si>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</si>
  <si>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</si>
  <si>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</si>
  <si>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</si>
  <si>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</si>
  <si>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</si>
  <si>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</si>
  <si>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</si>
  <si>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</si>
  <si>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</si>
  <si>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</si>
  <si>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</si>
  <si>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</si>
  <si>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</si>
  <si>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</si>
  <si>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</si>
  <si>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</si>
  <si>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</si>
  <si>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</si>
  <si>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</si>
  <si>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</si>
  <si>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</si>
  <si>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</si>
  <si>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</si>
  <si>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</si>
  <si>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</si>
  <si>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</si>
  <si>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</si>
  <si>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</si>
  <si>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</si>
  <si>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</si>
  <si>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</si>
  <si>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</si>
  <si>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</si>
  <si>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</si>
  <si>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</si>
  <si>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</si>
  <si>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</si>
  <si>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</si>
  <si>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</si>
  <si>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</si>
  <si>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</si>
  <si>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</si>
  <si>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</si>
  <si>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</si>
  <si>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</si>
  <si>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</si>
  <si>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</si>
  <si>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</si>
  <si>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</si>
  <si>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</si>
  <si>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</si>
  <si>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</si>
  <si>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</si>
  <si>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</si>
  <si>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</si>
  <si>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</si>
  <si>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</si>
  <si>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</si>
  <si>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</si>
  <si>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</si>
  <si>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</si>
  <si>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</si>
  <si>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</si>
  <si>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</si>
  <si>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</si>
  <si>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</si>
  <si>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</si>
  <si>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</si>
  <si>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</si>
  <si>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</si>
  <si>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</si>
  <si>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</si>
  <si>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</si>
  <si>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</si>
  <si>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</si>
  <si>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</si>
  <si>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</si>
  <si>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</si>
  <si>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</si>
  <si>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</si>
  <si>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</si>
  <si>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</si>
  <si>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</si>
  <si>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</si>
  <si>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</si>
  <si>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</si>
  <si>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</si>
  <si>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</si>
  <si>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</si>
  <si>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</si>
  <si>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</si>
  <si>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</si>
  <si>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</si>
  <si>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</si>
  <si>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</si>
  <si>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</si>
  <si>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</si>
  <si>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</si>
  <si>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</si>
  <si>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</si>
  <si>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</si>
  <si>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</si>
  <si>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</si>
  <si>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</si>
  <si>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</si>
  <si>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</si>
  <si>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</si>
  <si>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</si>
  <si>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</si>
  <si>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</si>
  <si>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</si>
  <si>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</si>
  <si>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</si>
  <si>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</si>
  <si>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</si>
  <si>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</si>
  <si>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</si>
  <si>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</si>
  <si>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</si>
  <si>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</si>
  <si>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</si>
  <si>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</si>
  <si>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</si>
  <si>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</si>
  <si>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</si>
  <si>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</si>
  <si>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</si>
  <si>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</si>
  <si>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</si>
  <si>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</si>
  <si>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</si>
  <si>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</si>
  <si>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</si>
  <si>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</si>
  <si>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</si>
  <si>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</si>
  <si>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</si>
  <si>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</si>
  <si>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</si>
  <si>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</si>
  <si>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</si>
  <si>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</si>
  <si>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</si>
  <si>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</si>
  <si>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</si>
  <si>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</si>
  <si>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</si>
  <si>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</si>
  <si>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</si>
  <si>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</si>
  <si>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</si>
  <si>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</si>
  <si>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</si>
  <si>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</si>
  <si>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</si>
  <si>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</si>
  <si>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</si>
  <si>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</si>
  <si>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</si>
  <si>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</si>
  <si>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</si>
  <si>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</si>
  <si>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</si>
  <si>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</si>
  <si>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</si>
  <si>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</si>
  <si>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</si>
  <si>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</si>
  <si>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</si>
  <si>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</si>
  <si>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</si>
  <si>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</si>
  <si>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</si>
  <si>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</si>
  <si>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</si>
  <si>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</si>
  <si>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</si>
  <si>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</si>
  <si>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</si>
  <si>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</si>
  <si>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</si>
  <si>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</si>
  <si>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</si>
  <si>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</si>
  <si>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</si>
  <si>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</si>
  <si>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</si>
  <si>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</si>
  <si>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</si>
  <si>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</si>
  <si>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</si>
  <si>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</si>
  <si>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</si>
  <si>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</si>
  <si>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</si>
  <si>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</si>
  <si>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</si>
  <si>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</si>
  <si>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</si>
  <si>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</si>
  <si>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</si>
  <si>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</si>
  <si>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</si>
  <si>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</si>
  <si>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</si>
  <si>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</si>
  <si>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</si>
  <si>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</si>
  <si>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</si>
  <si>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</si>
  <si>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</si>
  <si>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</si>
  <si>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</si>
  <si>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</si>
  <si>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</si>
  <si>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</si>
  <si>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</si>
  <si>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</si>
  <si>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</si>
  <si>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</si>
  <si>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</si>
  <si>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</si>
  <si>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</si>
  <si>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</si>
  <si>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</si>
  <si>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</si>
  <si>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</si>
  <si>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</si>
  <si>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</si>
  <si>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</si>
  <si>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</si>
  <si>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</si>
  <si>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</si>
  <si>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</si>
  <si>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</si>
  <si>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</si>
  <si>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</si>
  <si>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</si>
  <si>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</si>
  <si>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</si>
  <si>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</si>
  <si>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</si>
  <si>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</si>
  <si>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</si>
  <si>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</si>
  <si>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</si>
  <si>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</si>
  <si>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</si>
  <si>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</si>
  <si>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</si>
  <si>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</si>
  <si>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</si>
  <si>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</si>
  <si>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</si>
  <si>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</si>
  <si>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</si>
  <si>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</si>
  <si>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</si>
  <si>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</si>
  <si>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</si>
  <si>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</si>
  <si>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</si>
  <si>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</si>
  <si>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</si>
  <si>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</si>
  <si>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</si>
  <si>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</si>
  <si>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</si>
  <si>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</si>
  <si>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</si>
  <si>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</si>
  <si>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</si>
  <si>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</si>
  <si>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</si>
  <si>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</si>
  <si>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</si>
  <si>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</si>
  <si>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</si>
  <si>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</si>
  <si>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</si>
  <si>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</si>
  <si>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</si>
  <si>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</si>
  <si>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</si>
  <si>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</si>
  <si>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</si>
  <si>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</si>
  <si>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</si>
  <si>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</si>
  <si>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</si>
  <si>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</si>
  <si>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</si>
  <si>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</si>
  <si>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</si>
  <si>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</si>
  <si>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</si>
  <si>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</si>
  <si>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</si>
  <si>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</si>
  <si>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</si>
  <si>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</si>
  <si>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</si>
  <si>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</si>
  <si>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</si>
  <si>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</si>
  <si>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</si>
  <si>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</si>
  <si>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</si>
  <si>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</si>
  <si>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</si>
  <si>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</si>
  <si>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</si>
  <si>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</si>
  <si>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</si>
  <si>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</si>
  <si>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</si>
  <si>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</si>
  <si>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</si>
  <si>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</si>
  <si>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</si>
  <si>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</si>
  <si>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</si>
  <si>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</si>
  <si>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</si>
  <si>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</si>
  <si>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</si>
  <si>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</si>
  <si>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</si>
  <si>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</si>
  <si>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</si>
  <si>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</si>
  <si>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</si>
  <si>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</si>
  <si>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</si>
  <si>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</si>
  <si>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</si>
  <si>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</si>
  <si>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</si>
  <si>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</si>
  <si>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</si>
  <si>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</si>
  <si>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</si>
  <si>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</si>
  <si>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</si>
  <si>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</si>
  <si>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</si>
  <si>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</si>
  <si>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</si>
  <si>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</si>
  <si>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</si>
  <si>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</si>
  <si>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</si>
  <si>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</si>
  <si>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</si>
  <si>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</si>
  <si>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</si>
  <si>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</si>
  <si>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</si>
  <si>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</si>
  <si>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</si>
  <si>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</si>
  <si>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</si>
  <si>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</si>
  <si>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</si>
  <si>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</si>
  <si>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</si>
  <si>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</si>
  <si>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</si>
  <si>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</si>
  <si>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</si>
  <si>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</si>
  <si>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</si>
  <si>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</si>
  <si>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</si>
  <si>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</si>
  <si>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</si>
  <si>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</si>
  <si>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</si>
  <si>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</si>
  <si>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</si>
  <si>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</si>
  <si>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</si>
  <si>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</si>
  <si>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</si>
  <si>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</si>
  <si>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</si>
  <si>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</si>
  <si>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</si>
  <si>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</si>
  <si>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</si>
  <si>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</si>
  <si>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</si>
  <si>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</si>
  <si>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</si>
  <si>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</si>
  <si>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</si>
  <si>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</si>
  <si>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</si>
  <si>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</si>
  <si>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</si>
  <si>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</si>
  <si>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</si>
  <si>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</si>
  <si>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</si>
  <si>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</si>
  <si>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</si>
  <si>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</si>
  <si>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</si>
  <si>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</si>
  <si>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</si>
  <si>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</si>
  <si>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</si>
  <si>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</si>
  <si>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</si>
  <si>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</si>
  <si>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</si>
  <si>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</si>
  <si>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</si>
  <si>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</si>
  <si>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</si>
  <si>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</si>
  <si>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</si>
  <si>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</si>
  <si>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</si>
  <si>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</si>
  <si>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</si>
  <si>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</si>
  <si>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</si>
  <si>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</si>
  <si>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</si>
  <si>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</si>
  <si>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</si>
  <si>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</si>
  <si>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</si>
  <si>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</si>
  <si>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</si>
  <si>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</si>
  <si>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</si>
  <si>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</si>
  <si>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</si>
  <si>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</si>
  <si>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</si>
  <si>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</si>
  <si>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</si>
  <si>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</si>
  <si>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</si>
  <si>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</si>
  <si>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</si>
  <si>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</si>
  <si>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</si>
  <si>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</si>
  <si>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</si>
  <si>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</si>
  <si>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</si>
  <si>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</si>
  <si>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</si>
  <si>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</si>
  <si>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</si>
  <si>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</si>
  <si>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</si>
  <si>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</si>
  <si>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</si>
  <si>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</si>
  <si>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</si>
  <si>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</si>
  <si>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</si>
  <si>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</si>
  <si>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</si>
  <si>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</si>
  <si>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</si>
  <si>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</si>
  <si>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</si>
  <si>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</si>
  <si>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</si>
  <si>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</si>
  <si>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</si>
  <si>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</si>
  <si>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</si>
  <si>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</si>
  <si>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</si>
  <si>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</si>
  <si>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</si>
  <si>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</si>
  <si>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</si>
  <si>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</si>
  <si>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</si>
  <si>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</si>
  <si>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</si>
  <si>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</si>
  <si>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</si>
  <si>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</si>
  <si>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</si>
  <si>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</si>
  <si>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</si>
  <si>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</si>
  <si>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</si>
  <si>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</si>
  <si>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</si>
  <si>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</si>
  <si>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</si>
  <si>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</si>
  <si>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</si>
  <si>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</si>
  <si>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</si>
  <si>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</si>
  <si>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</si>
  <si>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</si>
  <si>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</si>
  <si>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</si>
  <si>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</si>
  <si>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</si>
  <si>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</si>
  <si>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</si>
  <si>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</si>
  <si>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</si>
  <si>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</si>
  <si>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</si>
  <si>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</si>
  <si>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</si>
  <si>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</si>
  <si>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</si>
  <si>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</si>
  <si>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</si>
  <si>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</si>
  <si>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</si>
  <si>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</si>
  <si>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</si>
  <si>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</si>
  <si>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</si>
  <si>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</si>
  <si>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</si>
  <si>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</si>
  <si>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</si>
  <si>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</si>
  <si>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</si>
  <si>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</si>
  <si>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</si>
  <si>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</si>
  <si>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</si>
  <si>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</si>
  <si>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</si>
  <si>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</si>
  <si>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</si>
  <si>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</si>
  <si>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</si>
  <si>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</si>
  <si>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</si>
  <si>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</si>
  <si>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</si>
  <si>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</si>
  <si>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</si>
  <si>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</si>
  <si>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</si>
  <si>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</si>
  <si>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</si>
  <si>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</si>
  <si>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</si>
  <si>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</si>
  <si>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</si>
  <si>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</si>
  <si>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</si>
  <si>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</si>
  <si>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</si>
  <si>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</si>
  <si>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</si>
  <si>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</si>
  <si>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</si>
  <si>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</si>
  <si>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</si>
  <si>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</si>
  <si>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</si>
  <si>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</si>
  <si>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</si>
  <si>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</si>
  <si>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</si>
  <si>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</si>
  <si>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</si>
  <si>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</si>
  <si>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</si>
  <si>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</si>
  <si>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</si>
  <si>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</si>
  <si>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</si>
  <si>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</si>
  <si>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</si>
  <si>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</si>
  <si>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</si>
  <si>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</si>
  <si>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</si>
  <si>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</si>
  <si>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</si>
  <si>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</si>
  <si>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</si>
  <si>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</si>
  <si>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</si>
  <si>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</si>
  <si>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</si>
  <si>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</si>
  <si>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</si>
  <si>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</si>
  <si>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</si>
  <si>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</si>
  <si>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</si>
  <si>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</si>
  <si>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</si>
  <si>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</si>
  <si>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</si>
  <si>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</si>
  <si>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</si>
  <si>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</si>
  <si>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</si>
  <si>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</si>
  <si>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</si>
  <si>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</si>
  <si>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</si>
  <si>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</si>
  <si>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</si>
  <si>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</si>
  <si>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</si>
  <si>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</si>
  <si>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</si>
  <si>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</si>
  <si>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</si>
  <si>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</si>
  <si>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</si>
  <si>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</si>
  <si>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</si>
  <si>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</si>
  <si>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</si>
  <si>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</si>
  <si>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</si>
  <si>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</si>
  <si>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</si>
  <si>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</si>
  <si>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</si>
  <si>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</si>
  <si>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</si>
  <si>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</si>
  <si>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</si>
  <si>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</si>
  <si>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</si>
  <si>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</si>
  <si>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</si>
  <si>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</si>
  <si>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</si>
  <si>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</si>
  <si>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</si>
  <si>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</si>
  <si>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</si>
  <si>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</si>
  <si>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</si>
  <si>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</si>
  <si>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</si>
  <si>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</si>
  <si>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</si>
  <si>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</si>
  <si>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</si>
  <si>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</si>
  <si>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</si>
  <si>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</si>
  <si>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</si>
  <si>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</si>
  <si>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</si>
  <si>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</si>
  <si>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</si>
  <si>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</si>
  <si>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</si>
  <si>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</si>
  <si>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</si>
  <si>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</si>
  <si>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</si>
  <si>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</si>
  <si>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</si>
  <si>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</si>
  <si>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</si>
  <si>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</si>
  <si>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</si>
  <si>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</si>
  <si>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</si>
  <si>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</si>
  <si>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</si>
  <si>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</si>
  <si>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</si>
  <si>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</si>
  <si>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</si>
  <si>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</si>
  <si>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</si>
  <si>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</si>
  <si>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</si>
  <si>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</si>
  <si>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</si>
  <si>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</si>
  <si>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</si>
  <si>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</si>
  <si>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</si>
  <si>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</si>
  <si>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</si>
  <si>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</si>
  <si>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</si>
  <si>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</si>
  <si>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</si>
  <si>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</si>
  <si>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</si>
  <si>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</si>
  <si>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</si>
  <si>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</si>
  <si>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</si>
  <si>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</si>
  <si>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</si>
  <si>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</si>
  <si>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</si>
  <si>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</si>
  <si>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</si>
  <si>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</si>
  <si>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</si>
  <si>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</si>
  <si>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</si>
  <si>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</si>
  <si>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</si>
  <si>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</si>
  <si>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</si>
  <si>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</si>
  <si>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</si>
  <si>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</si>
  <si>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</si>
  <si>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</si>
  <si>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</si>
  <si>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</si>
  <si>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</si>
  <si>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</si>
  <si>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</si>
  <si>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</si>
  <si>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</si>
  <si>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</si>
  <si>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</si>
  <si>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</si>
  <si>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</si>
  <si>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</si>
  <si>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</si>
  <si>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</si>
  <si>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</si>
  <si>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</si>
  <si>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</si>
  <si>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</si>
  <si>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</si>
  <si>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</si>
  <si>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</si>
  <si>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</si>
  <si>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</si>
  <si>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</si>
  <si>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</si>
  <si>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</si>
  <si>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</si>
  <si>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</si>
  <si>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</si>
  <si>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</si>
  <si>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</si>
  <si>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</si>
  <si>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</si>
  <si>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</si>
  <si>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</si>
  <si>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</si>
  <si>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</si>
  <si>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</si>
  <si>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</si>
  <si>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</si>
  <si>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</si>
  <si>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</si>
  <si>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</si>
  <si>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</si>
  <si>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</si>
  <si>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</si>
  <si>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</si>
  <si>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</si>
  <si>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</si>
  <si>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</si>
  <si>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</si>
  <si>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</si>
  <si>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</si>
  <si>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</si>
  <si>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</si>
  <si>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</si>
  <si>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</si>
  <si>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</si>
  <si>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</si>
  <si>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</si>
  <si>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</si>
  <si>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</si>
  <si>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</si>
  <si>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</si>
  <si>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</si>
  <si>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</si>
  <si>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</si>
  <si>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</si>
  <si>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</si>
  <si>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</si>
  <si>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</si>
  <si>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</si>
  <si>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</si>
  <si>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</si>
  <si>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</si>
  <si>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</si>
  <si>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</si>
  <si>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</si>
  <si>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</si>
  <si>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</si>
  <si>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</si>
  <si>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</si>
  <si>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</si>
  <si>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</si>
  <si>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</si>
  <si>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</si>
  <si>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</si>
  <si>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</si>
  <si>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</si>
  <si>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</si>
  <si>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</si>
  <si>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</si>
  <si>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</si>
  <si>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</si>
  <si>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</si>
  <si>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</si>
  <si>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</si>
  <si>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</si>
  <si>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</si>
  <si>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</si>
  <si>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</si>
  <si>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</si>
  <si>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</si>
  <si>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</si>
  <si>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</si>
  <si>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</si>
  <si>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</si>
  <si>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</si>
  <si>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</si>
  <si>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</si>
  <si>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</si>
  <si>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</si>
  <si>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</si>
  <si>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</si>
  <si>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</si>
  <si>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</si>
  <si>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</si>
  <si>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</si>
  <si>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</si>
  <si>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</si>
  <si>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</si>
  <si>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</si>
  <si>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</si>
  <si>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</si>
  <si>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</si>
  <si>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</si>
  <si>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</si>
  <si>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</si>
  <si>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</si>
  <si>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</si>
  <si>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</si>
  <si>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</si>
  <si>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</si>
  <si>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</si>
  <si>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</si>
  <si>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</si>
  <si>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</si>
  <si>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</si>
  <si>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</si>
  <si>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</si>
  <si>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</si>
  <si>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</si>
  <si>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</si>
  <si>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</si>
  <si>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</si>
  <si>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</si>
  <si>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</si>
  <si>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</si>
  <si>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</si>
  <si>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</si>
  <si>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</si>
  <si>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</si>
  <si>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</si>
  <si>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</si>
  <si>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</si>
  <si>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</si>
  <si>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</si>
  <si>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</si>
  <si>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</si>
  <si>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</si>
  <si>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</si>
  <si>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</si>
  <si>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</si>
  <si>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</si>
  <si>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</si>
  <si>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</si>
  <si>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</si>
  <si>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</si>
  <si>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</si>
  <si>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</si>
  <si>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</si>
  <si>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</si>
  <si>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</si>
  <si>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</si>
  <si>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</si>
  <si>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</si>
  <si>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</si>
  <si>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</si>
  <si>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</si>
  <si>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</si>
  <si>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</si>
  <si>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</si>
  <si>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</si>
  <si>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</si>
  <si>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</si>
  <si>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</si>
  <si>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</si>
  <si>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</si>
  <si>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</si>
  <si>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</si>
  <si>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</si>
  <si>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</si>
  <si>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</si>
  <si>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</si>
  <si>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</si>
  <si>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</si>
  <si>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</si>
  <si>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</si>
  <si>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</si>
  <si>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</si>
  <si>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</si>
  <si>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</si>
  <si>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</si>
  <si>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</si>
  <si>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</si>
  <si>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</si>
  <si>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</si>
  <si>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</si>
  <si>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</si>
  <si>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</si>
  <si>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</si>
  <si>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</si>
  <si>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</si>
  <si>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</si>
  <si>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</si>
  <si>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</si>
  <si>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</si>
  <si>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</si>
  <si>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</si>
  <si>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</si>
  <si>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</si>
  <si>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</si>
  <si>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</si>
  <si>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</si>
  <si>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</si>
  <si>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</si>
  <si>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</si>
  <si>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</si>
  <si>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</si>
  <si>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</si>
  <si>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</si>
  <si>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</si>
  <si>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</si>
  <si>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</si>
  <si>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</si>
  <si>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</si>
  <si>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</si>
  <si>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</si>
  <si>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</si>
  <si>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</si>
  <si>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</si>
  <si>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</si>
  <si>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</si>
  <si>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</si>
  <si>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</si>
  <si>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</si>
  <si>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</si>
  <si>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</si>
  <si>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</si>
  <si>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</si>
  <si>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</si>
  <si>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</si>
  <si>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</si>
  <si>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</si>
  <si>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</si>
  <si>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</si>
  <si>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</si>
  <si>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</si>
  <si>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</si>
  <si>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</si>
  <si>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</si>
  <si>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</si>
  <si>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</si>
  <si>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</si>
  <si>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</si>
  <si>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</si>
  <si>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</si>
  <si>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</si>
  <si>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</si>
  <si>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</si>
  <si>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</si>
  <si>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</si>
  <si>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</si>
  <si>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</si>
  <si>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</si>
  <si>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</si>
  <si>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</si>
  <si>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</si>
  <si>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</si>
  <si>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</si>
  <si>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</si>
  <si>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</si>
  <si>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</si>
  <si>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</si>
  <si>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</si>
  <si>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</si>
  <si>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</si>
  <si>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</si>
  <si>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</si>
  <si>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</si>
  <si>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</si>
  <si>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</si>
  <si>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</si>
  <si>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</si>
  <si>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</si>
  <si>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</si>
  <si>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</si>
  <si>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</si>
  <si>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</si>
  <si>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</si>
  <si>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</si>
  <si>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</si>
  <si>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</si>
  <si>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</si>
  <si>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</si>
  <si>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</si>
  <si>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</si>
  <si>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</si>
  <si>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</si>
  <si>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</si>
  <si>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</si>
  <si>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</si>
  <si>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</si>
  <si>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</si>
  <si>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</si>
  <si>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</si>
  <si>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</si>
  <si>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</si>
  <si>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</si>
  <si>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</si>
  <si>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</si>
  <si>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</si>
  <si>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</si>
  <si>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</si>
  <si>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</si>
  <si>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</si>
  <si>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</si>
  <si>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</si>
  <si>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</si>
  <si>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</si>
  <si>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</si>
  <si>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</si>
  <si>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</si>
  <si>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</si>
  <si>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</si>
  <si>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</si>
  <si>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</si>
  <si>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</si>
  <si>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</si>
  <si>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</si>
  <si>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</si>
  <si>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</si>
  <si>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</si>
  <si>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</si>
  <si>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</si>
  <si>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</si>
  <si>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</si>
  <si>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</si>
  <si>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</si>
  <si>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</si>
  <si>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</si>
  <si>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</si>
  <si>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</si>
  <si>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</si>
  <si>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</si>
  <si>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</si>
  <si>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</si>
  <si>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</si>
  <si>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</si>
  <si>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</si>
  <si>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</si>
  <si>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</si>
  <si>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</si>
  <si>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</si>
  <si>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</si>
  <si>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</si>
  <si>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</si>
  <si>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</si>
  <si>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</si>
  <si>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</si>
  <si>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</si>
  <si>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</si>
  <si>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</si>
  <si>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</si>
  <si>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</si>
  <si>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</si>
  <si>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</si>
  <si>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</si>
  <si>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</si>
  <si>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</si>
  <si>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</si>
  <si>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</si>
  <si>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</si>
  <si>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</si>
  <si>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</si>
  <si>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</si>
  <si>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</si>
  <si>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</si>
  <si>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</si>
  <si>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</si>
  <si>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</si>
  <si>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</si>
  <si>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</si>
  <si>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</si>
  <si>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</si>
  <si>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</si>
  <si>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</si>
  <si>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</si>
  <si>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</si>
  <si>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</si>
  <si>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</si>
  <si>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</si>
  <si>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ОУ “Бачо Киро”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</si>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</sst>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8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8" fontId="244" fillId="53" borderId="70" xfId="58" applyNumberFormat="1" applyFont="1" applyFill="1" applyBorder="1" applyAlignment="1" applyProtection="1">
      <alignment horizontal="center" vertical="center"/>
      <protection/>
    </xf>
    <xf numFmtId="188" fontId="244" fillId="53" borderId="189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ОУ “Бачо Киро”</v>
      </c>
      <c r="C2" s="1735"/>
      <c r="D2" s="1736"/>
      <c r="E2" s="1019"/>
      <c r="F2" s="1020">
        <f>+OTCHET!H9</f>
        <v>0</v>
      </c>
      <c r="G2" s="1021" t="str">
        <f>+OTCHET!F12</f>
        <v>5401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4" t="s">
        <v>995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997</v>
      </c>
      <c r="O6" s="1008"/>
      <c r="P6" s="1045">
        <f>OTCHET!F9</f>
        <v>44104</v>
      </c>
      <c r="Q6" s="1044" t="s">
        <v>997</v>
      </c>
      <c r="R6" s="1046"/>
      <c r="S6" s="1745">
        <f>+Q4</f>
        <v>2020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5" t="s">
        <v>974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728" t="s">
        <v>975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1012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1996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1995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1014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1016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1018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1020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1022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1024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1997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1027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1030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1032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1034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1036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1043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1045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1047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1049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1051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1054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1056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1057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1059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1061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1063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14571</v>
      </c>
      <c r="J51" s="1102">
        <f>+IF(OR($P$2=98,$P$2=42,$P$2=96,$P$2=97),$Q51,0)</f>
        <v>3804</v>
      </c>
      <c r="K51" s="1095"/>
      <c r="L51" s="1102">
        <f>+IF($P$2=33,$Q51,0)</f>
        <v>0</v>
      </c>
      <c r="M51" s="1095"/>
      <c r="N51" s="1132">
        <f>+ROUND(+G51+J51+L51,0)</f>
        <v>3804</v>
      </c>
      <c r="O51" s="1097"/>
      <c r="P51" s="1101">
        <f>+ROUND(OTCHET!E205-SUM(OTCHET!E217:E219)+OTCHET!E271+IF(+OR(OTCHET!$F$12=5500,OTCHET!$F$12=5600),0,+OTCHET!E297),0)</f>
        <v>14571</v>
      </c>
      <c r="Q51" s="1102">
        <f>+ROUND(OTCHET!L205-SUM(OTCHET!L217:L219)+OTCHET!L271+IF(+OR(OTCHET!$F$12=5500,OTCHET!$F$12=5600),0,+OTCHET!L297),0)</f>
        <v>3804</v>
      </c>
      <c r="R51" s="1046"/>
      <c r="S51" s="1689" t="s">
        <v>1067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1069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1071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1073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1075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14571</v>
      </c>
      <c r="J56" s="1208">
        <f>+ROUND(+SUM(J51:J55),0)</f>
        <v>3804</v>
      </c>
      <c r="K56" s="1095"/>
      <c r="L56" s="1208">
        <f>+ROUND(+SUM(L51:L55),0)</f>
        <v>0</v>
      </c>
      <c r="M56" s="1095"/>
      <c r="N56" s="1209">
        <f>+ROUND(+SUM(N51:N55),0)</f>
        <v>3804</v>
      </c>
      <c r="O56" s="1097"/>
      <c r="P56" s="1207">
        <f>+ROUND(+SUM(P51:P55),0)</f>
        <v>14571</v>
      </c>
      <c r="Q56" s="1208">
        <f>+ROUND(+SUM(Q51:Q55),0)</f>
        <v>3804</v>
      </c>
      <c r="R56" s="1046"/>
      <c r="S56" s="1695" t="s">
        <v>1077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1080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1082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1084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1086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1090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1093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1095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1097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10835</v>
      </c>
      <c r="J69" s="1102">
        <f>+IF(OR($P$2=98,$P$2=42,$P$2=96,$P$2=97),$Q69,0)</f>
        <v>3976</v>
      </c>
      <c r="K69" s="1095"/>
      <c r="L69" s="1102">
        <f>+IF($P$2=33,$Q69,0)</f>
        <v>0</v>
      </c>
      <c r="M69" s="1095"/>
      <c r="N69" s="1132">
        <f>+ROUND(+G69+J69+L69,0)</f>
        <v>3976</v>
      </c>
      <c r="O69" s="1097"/>
      <c r="P69" s="1101">
        <f>+ROUND(+SUM(OTCHET!E255:E258)+IF(+OR(OTCHET!$F$12=5500,OTCHET!$F$12=5600),+OTCHET!E297,0),0)</f>
        <v>10835</v>
      </c>
      <c r="Q69" s="1102">
        <f>+ROUND(+SUM(OTCHET!L255:L258)+IF(+OR(OTCHET!$F$12=5500,OTCHET!$F$12=5600),+OTCHET!L297,0),0)</f>
        <v>3976</v>
      </c>
      <c r="R69" s="1046"/>
      <c r="S69" s="1689" t="s">
        <v>1100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1102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10835</v>
      </c>
      <c r="J71" s="1208">
        <f>+ROUND(+SUM(J69:J70),0)</f>
        <v>3976</v>
      </c>
      <c r="K71" s="1095"/>
      <c r="L71" s="1208">
        <f>+ROUND(+SUM(L69:L70),0)</f>
        <v>0</v>
      </c>
      <c r="M71" s="1095"/>
      <c r="N71" s="1209">
        <f>+ROUND(+SUM(N69:N70),0)</f>
        <v>3976</v>
      </c>
      <c r="O71" s="1097"/>
      <c r="P71" s="1207">
        <f>+ROUND(+SUM(P69:P70),0)</f>
        <v>10835</v>
      </c>
      <c r="Q71" s="1208">
        <f>+ROUND(+SUM(Q69:Q70),0)</f>
        <v>3976</v>
      </c>
      <c r="R71" s="1046"/>
      <c r="S71" s="1695" t="s">
        <v>1104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1107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1109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1111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25406</v>
      </c>
      <c r="J77" s="1233">
        <f>+ROUND(J56+J63+J67+J71+J75,0)</f>
        <v>7780</v>
      </c>
      <c r="K77" s="1095"/>
      <c r="L77" s="1233">
        <f>+ROUND(L56+L63+L67+L71+L75,0)</f>
        <v>0</v>
      </c>
      <c r="M77" s="1095"/>
      <c r="N77" s="1234">
        <f>+ROUND(N56+N63+N67+N71+N75,0)</f>
        <v>7780</v>
      </c>
      <c r="O77" s="1097"/>
      <c r="P77" s="1231">
        <f>+ROUND(P56+P63+P67+P71+P75,0)</f>
        <v>25406</v>
      </c>
      <c r="Q77" s="1232">
        <f>+ROUND(Q56+Q63+Q67+Q71+Q75,0)</f>
        <v>7780</v>
      </c>
      <c r="R77" s="1046"/>
      <c r="S77" s="1698" t="s">
        <v>1113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11735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11735</v>
      </c>
      <c r="Q79" s="1108">
        <f>+ROUND(OTCHET!L419,0)</f>
        <v>0</v>
      </c>
      <c r="R79" s="1046"/>
      <c r="S79" s="1689" t="s">
        <v>1116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1118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11735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11735</v>
      </c>
      <c r="Q81" s="1242">
        <f>+ROUND(Q79+Q80,0)</f>
        <v>0</v>
      </c>
      <c r="R81" s="1046"/>
      <c r="S81" s="1686" t="s">
        <v>1120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-13671</v>
      </c>
      <c r="J83" s="1255">
        <f>+ROUND(J48,0)-ROUND(J77,0)+ROUND(J81,0)</f>
        <v>-7780</v>
      </c>
      <c r="K83" s="1095"/>
      <c r="L83" s="1255">
        <f>+ROUND(L48,0)-ROUND(L77,0)+ROUND(L81,0)</f>
        <v>0</v>
      </c>
      <c r="M83" s="1095"/>
      <c r="N83" s="1256">
        <f>+ROUND(N48,0)-ROUND(N77,0)+ROUND(N81,0)</f>
        <v>-7780</v>
      </c>
      <c r="O83" s="1257"/>
      <c r="P83" s="1254">
        <f>+ROUND(P48,0)-ROUND(P77,0)+ROUND(P81,0)</f>
        <v>-13671</v>
      </c>
      <c r="Q83" s="1255">
        <f>+ROUND(Q48,0)-ROUND(Q77,0)+ROUND(Q81,0)</f>
        <v>-7780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13671</v>
      </c>
      <c r="J84" s="1263">
        <f>+ROUND(J101,0)+ROUND(J120,0)+ROUND(J127,0)-ROUND(J132,0)</f>
        <v>7780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7780</v>
      </c>
      <c r="O84" s="1257"/>
      <c r="P84" s="1262">
        <f>+ROUND(P101,0)+ROUND(P120,0)+ROUND(P127,0)-ROUND(P132,0)</f>
        <v>13671</v>
      </c>
      <c r="Q84" s="1263">
        <f>+ROUND(Q101,0)+ROUND(Q120,0)+ROUND(Q127,0)-ROUND(Q132,0)</f>
        <v>7780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1126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1128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1130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1133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1135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1137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1139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1141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1144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1146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1148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1150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1154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1156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1158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1161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1163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1165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1168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1170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1172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1175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1177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1179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1181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1184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13671</v>
      </c>
      <c r="J123" s="1120">
        <f>+IF(OR($P$2=98,$P$2=42,$P$2=96,$P$2=97),$Q123,0)</f>
        <v>7780</v>
      </c>
      <c r="K123" s="1095"/>
      <c r="L123" s="1120">
        <f>+IF($P$2=33,$Q123,0)</f>
        <v>0</v>
      </c>
      <c r="M123" s="1095"/>
      <c r="N123" s="1121">
        <f>+ROUND(+G123+J123+L123,0)</f>
        <v>7780</v>
      </c>
      <c r="O123" s="1097"/>
      <c r="P123" s="1119">
        <f>+ROUND(OTCHET!E524,0)</f>
        <v>13671</v>
      </c>
      <c r="Q123" s="1120">
        <f>+ROUND(OTCHET!L524,0)</f>
        <v>7780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1188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1190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13671</v>
      </c>
      <c r="J127" s="1242">
        <f>+ROUND(+SUM(J122:J126),0)</f>
        <v>7780</v>
      </c>
      <c r="K127" s="1095"/>
      <c r="L127" s="1242">
        <f>+ROUND(+SUM(L122:L126),0)</f>
        <v>0</v>
      </c>
      <c r="M127" s="1095"/>
      <c r="N127" s="1243">
        <f>+ROUND(+SUM(N122:N126),0)</f>
        <v>7780</v>
      </c>
      <c r="O127" s="1097"/>
      <c r="P127" s="1241">
        <f>+ROUND(+SUM(P122:P126),0)</f>
        <v>13671</v>
      </c>
      <c r="Q127" s="1242">
        <f>+ROUND(+SUM(Q122:Q126),0)</f>
        <v>7780</v>
      </c>
      <c r="R127" s="1046"/>
      <c r="S127" s="1686" t="s">
        <v>1192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1195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1197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1199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1201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8"/>
      <c r="G134" s="1678"/>
      <c r="H134" s="1019"/>
      <c r="I134" s="1304" t="s">
        <v>1204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“Бачо Киро”</v>
      </c>
      <c r="C11" s="705"/>
      <c r="D11" s="705"/>
      <c r="E11" s="706" t="s">
        <v>969</v>
      </c>
      <c r="F11" s="707">
        <f>OTCHET!F9</f>
        <v>44104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6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2071</v>
      </c>
      <c r="F17" s="1750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9"/>
      <c r="F18" s="1751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25406</v>
      </c>
      <c r="F38" s="847">
        <f>F39+F43+F44+F46+SUM(F48:F52)+F55</f>
        <v>7780</v>
      </c>
      <c r="G38" s="848">
        <f>G39+G43+G44+G46+SUM(G48:G52)+G55</f>
        <v>7780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14571</v>
      </c>
      <c r="F43" s="815">
        <f t="shared" si="1"/>
        <v>3804</v>
      </c>
      <c r="G43" s="816">
        <f>+OTCHET!I205+OTCHET!I223+OTCHET!I271</f>
        <v>3804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10835</v>
      </c>
      <c r="F46" s="866">
        <f t="shared" si="1"/>
        <v>3976</v>
      </c>
      <c r="G46" s="867">
        <f>+OTCHET!I255+OTCHET!I256+OTCHET!I257+OTCHET!I258</f>
        <v>3976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11735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11735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-13671</v>
      </c>
      <c r="F64" s="927">
        <f>+F22-F38+F56-F63</f>
        <v>-7780</v>
      </c>
      <c r="G64" s="928">
        <f>+G22-G38+G56-G63</f>
        <v>-7780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13671</v>
      </c>
      <c r="F66" s="937">
        <f>SUM(+F68+F76+F77+F84+F85+F86+F89+F90+F91+F92+F93+F94+F95)</f>
        <v>7780</v>
      </c>
      <c r="G66" s="938">
        <f>SUM(+G68+G76+G77+G84+G85+G86+G89+G90+G91+G92+G93+G94+G95)</f>
        <v>7780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13671</v>
      </c>
      <c r="F86" s="905">
        <f>+F87+F88</f>
        <v>7780</v>
      </c>
      <c r="G86" s="906">
        <f>+G87+G88</f>
        <v>7780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13671</v>
      </c>
      <c r="F88" s="963">
        <f t="shared" si="5"/>
        <v>7780</v>
      </c>
      <c r="G88" s="964">
        <f>+OTCHET!I521+OTCHET!I524+OTCHET!I544</f>
        <v>7780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2" t="s">
        <v>986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2074</v>
      </c>
      <c r="C9" s="1831"/>
      <c r="D9" s="1832"/>
      <c r="E9" s="115">
        <v>43831</v>
      </c>
      <c r="F9" s="116">
        <v>44104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64" t="s">
        <v>968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Велико Търново</v>
      </c>
      <c r="C12" s="1793"/>
      <c r="D12" s="1794"/>
      <c r="E12" s="118" t="s">
        <v>962</v>
      </c>
      <c r="F12" s="1586" t="s">
        <v>1395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3" t="s">
        <v>2061</v>
      </c>
      <c r="F19" s="1834"/>
      <c r="G19" s="1834"/>
      <c r="H19" s="1835"/>
      <c r="I19" s="1839" t="s">
        <v>2062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51"/>
      <c r="H91" s="154">
        <v>0</v>
      </c>
      <c r="I91" s="152"/>
      <c r="J91" s="185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ОУ “Бачо Киро”</v>
      </c>
      <c r="C176" s="1790"/>
      <c r="D176" s="1791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Велико Търново</v>
      </c>
      <c r="C179" s="1793"/>
      <c r="D179" s="1794"/>
      <c r="E179" s="231" t="s">
        <v>890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3" t="s">
        <v>2063</v>
      </c>
      <c r="F183" s="1834"/>
      <c r="G183" s="1834"/>
      <c r="H183" s="1835"/>
      <c r="I183" s="1842" t="s">
        <v>2064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744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747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14571</v>
      </c>
      <c r="F205" s="274">
        <f t="shared" si="48"/>
        <v>14571</v>
      </c>
      <c r="G205" s="275">
        <f t="shared" si="48"/>
        <v>0</v>
      </c>
      <c r="H205" s="276">
        <f t="shared" si="48"/>
        <v>0</v>
      </c>
      <c r="I205" s="274">
        <f t="shared" si="48"/>
        <v>3804</v>
      </c>
      <c r="J205" s="275">
        <f t="shared" si="48"/>
        <v>0</v>
      </c>
      <c r="K205" s="276">
        <f t="shared" si="48"/>
        <v>0</v>
      </c>
      <c r="L205" s="310">
        <f t="shared" si="48"/>
        <v>3804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913</v>
      </c>
      <c r="J212" s="322">
        <f t="shared" si="49"/>
        <v>0</v>
      </c>
      <c r="K212" s="323">
        <f t="shared" si="49"/>
        <v>0</v>
      </c>
      <c r="L212" s="320">
        <f t="shared" si="49"/>
        <v>913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14571</v>
      </c>
      <c r="F215" s="296">
        <f t="shared" si="49"/>
        <v>14571</v>
      </c>
      <c r="G215" s="297">
        <f t="shared" si="49"/>
        <v>0</v>
      </c>
      <c r="H215" s="298">
        <f t="shared" si="49"/>
        <v>0</v>
      </c>
      <c r="I215" s="296">
        <f t="shared" si="49"/>
        <v>2891</v>
      </c>
      <c r="J215" s="297">
        <f t="shared" si="49"/>
        <v>0</v>
      </c>
      <c r="K215" s="298">
        <f t="shared" si="49"/>
        <v>0</v>
      </c>
      <c r="L215" s="295">
        <f t="shared" si="49"/>
        <v>2891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722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1657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10835</v>
      </c>
      <c r="F258" s="274">
        <f t="shared" si="62"/>
        <v>10835</v>
      </c>
      <c r="G258" s="275">
        <f t="shared" si="62"/>
        <v>0</v>
      </c>
      <c r="H258" s="276">
        <f t="shared" si="62"/>
        <v>0</v>
      </c>
      <c r="I258" s="274">
        <f t="shared" si="62"/>
        <v>3976</v>
      </c>
      <c r="J258" s="275">
        <f t="shared" si="62"/>
        <v>0</v>
      </c>
      <c r="K258" s="276">
        <f t="shared" si="62"/>
        <v>0</v>
      </c>
      <c r="L258" s="310">
        <f t="shared" si="62"/>
        <v>3976</v>
      </c>
      <c r="M258" s="7">
        <f t="shared" si="61"/>
        <v>1</v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3976</v>
      </c>
      <c r="J262" s="297">
        <f t="shared" si="63"/>
        <v>0</v>
      </c>
      <c r="K262" s="298">
        <f t="shared" si="63"/>
        <v>0</v>
      </c>
      <c r="L262" s="295">
        <f t="shared" si="63"/>
        <v>3976</v>
      </c>
      <c r="M262" s="7">
        <f t="shared" si="61"/>
        <v>1</v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10835</v>
      </c>
      <c r="F264" s="288">
        <f t="shared" si="63"/>
        <v>10835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  <v>1</v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1662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1659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1660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623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685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686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914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694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25406</v>
      </c>
      <c r="F301" s="396">
        <f t="shared" si="77"/>
        <v>25406</v>
      </c>
      <c r="G301" s="397">
        <f t="shared" si="77"/>
        <v>0</v>
      </c>
      <c r="H301" s="398">
        <f t="shared" si="77"/>
        <v>0</v>
      </c>
      <c r="I301" s="396">
        <f t="shared" si="77"/>
        <v>7780</v>
      </c>
      <c r="J301" s="397">
        <f t="shared" si="77"/>
        <v>0</v>
      </c>
      <c r="K301" s="398">
        <f t="shared" si="77"/>
        <v>0</v>
      </c>
      <c r="L301" s="395">
        <f t="shared" si="77"/>
        <v>7780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ОУ “Бачо Киро”</v>
      </c>
      <c r="C350" s="1790"/>
      <c r="D350" s="1791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Велико Търново</v>
      </c>
      <c r="C353" s="1793"/>
      <c r="D353" s="1794"/>
      <c r="E353" s="410" t="s">
        <v>890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5" t="s">
        <v>2065</v>
      </c>
      <c r="F357" s="1846"/>
      <c r="G357" s="1846"/>
      <c r="H357" s="1847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11735</v>
      </c>
      <c r="F399" s="459">
        <f t="shared" si="89"/>
        <v>11735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11735</v>
      </c>
      <c r="F400" s="1670">
        <v>11735</v>
      </c>
      <c r="G400" s="1619"/>
      <c r="H400" s="154">
        <v>0</v>
      </c>
      <c r="I400" s="1670">
        <v>0</v>
      </c>
      <c r="J400" s="161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921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680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681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699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11735</v>
      </c>
      <c r="F419" s="495">
        <f t="shared" si="95"/>
        <v>11735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767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704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683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925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ОУ “Бачо Киро”</v>
      </c>
      <c r="C435" s="1790"/>
      <c r="D435" s="1791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Велико Търново</v>
      </c>
      <c r="C438" s="1793"/>
      <c r="D438" s="1794"/>
      <c r="E438" s="410" t="s">
        <v>890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2067</v>
      </c>
      <c r="F442" s="1834"/>
      <c r="G442" s="1834"/>
      <c r="H442" s="1835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-13671</v>
      </c>
      <c r="F445" s="546">
        <f t="shared" si="99"/>
        <v>-13671</v>
      </c>
      <c r="G445" s="547">
        <f t="shared" si="99"/>
        <v>0</v>
      </c>
      <c r="H445" s="548">
        <f t="shared" si="99"/>
        <v>0</v>
      </c>
      <c r="I445" s="546">
        <f t="shared" si="99"/>
        <v>-7780</v>
      </c>
      <c r="J445" s="547">
        <f t="shared" si="99"/>
        <v>0</v>
      </c>
      <c r="K445" s="548">
        <f t="shared" si="99"/>
        <v>0</v>
      </c>
      <c r="L445" s="549">
        <f t="shared" si="99"/>
        <v>-7780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13671</v>
      </c>
      <c r="F446" s="553">
        <f t="shared" si="100"/>
        <v>13671</v>
      </c>
      <c r="G446" s="554">
        <f t="shared" si="100"/>
        <v>0</v>
      </c>
      <c r="H446" s="555">
        <f t="shared" si="100"/>
        <v>0</v>
      </c>
      <c r="I446" s="553">
        <f t="shared" si="100"/>
        <v>7780</v>
      </c>
      <c r="J446" s="554">
        <f t="shared" si="100"/>
        <v>0</v>
      </c>
      <c r="K446" s="555">
        <f t="shared" si="100"/>
        <v>0</v>
      </c>
      <c r="L446" s="556">
        <f>+L597</f>
        <v>7780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ОУ “Бачо Киро”</v>
      </c>
      <c r="C451" s="1790"/>
      <c r="D451" s="1791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Велико Търново</v>
      </c>
      <c r="C454" s="1793"/>
      <c r="D454" s="1794"/>
      <c r="E454" s="410" t="s">
        <v>890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6" t="s">
        <v>2069</v>
      </c>
      <c r="F458" s="1837"/>
      <c r="G458" s="1837"/>
      <c r="H458" s="1838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768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771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1958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774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781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929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934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935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936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937</v>
      </c>
      <c r="D524" s="1775"/>
      <c r="E524" s="578">
        <f aca="true" t="shared" si="120" ref="E524:L524">SUM(E525:E530)</f>
        <v>13671</v>
      </c>
      <c r="F524" s="587">
        <f t="shared" si="120"/>
        <v>13671</v>
      </c>
      <c r="G524" s="580">
        <f t="shared" si="120"/>
        <v>0</v>
      </c>
      <c r="H524" s="581">
        <f>SUM(H525:H530)</f>
        <v>0</v>
      </c>
      <c r="I524" s="587">
        <f t="shared" si="120"/>
        <v>7780</v>
      </c>
      <c r="J524" s="580">
        <f t="shared" si="120"/>
        <v>0</v>
      </c>
      <c r="K524" s="581">
        <f t="shared" si="120"/>
        <v>0</v>
      </c>
      <c r="L524" s="578">
        <f t="shared" si="120"/>
        <v>7780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13671</v>
      </c>
      <c r="F527" s="164">
        <v>13671</v>
      </c>
      <c r="G527" s="165"/>
      <c r="H527" s="585">
        <v>0</v>
      </c>
      <c r="I527" s="164">
        <v>7780</v>
      </c>
      <c r="J527" s="165"/>
      <c r="K527" s="585">
        <v>0</v>
      </c>
      <c r="L527" s="1387">
        <f t="shared" si="116"/>
        <v>7780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939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940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941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942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951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956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833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13671</v>
      </c>
      <c r="F597" s="663">
        <f t="shared" si="133"/>
        <v>13671</v>
      </c>
      <c r="G597" s="664">
        <f t="shared" si="133"/>
        <v>0</v>
      </c>
      <c r="H597" s="665">
        <f t="shared" si="133"/>
        <v>0</v>
      </c>
      <c r="I597" s="663">
        <f t="shared" si="133"/>
        <v>7780</v>
      </c>
      <c r="J597" s="664">
        <f t="shared" si="133"/>
        <v>0</v>
      </c>
      <c r="K597" s="666">
        <f t="shared" si="133"/>
        <v>0</v>
      </c>
      <c r="L597" s="662">
        <f t="shared" si="133"/>
        <v>7780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877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880</v>
      </c>
      <c r="C604" s="1755"/>
      <c r="D604" s="672" t="s">
        <v>881</v>
      </c>
      <c r="E604" s="673"/>
      <c r="F604" s="674"/>
      <c r="G604" s="1756" t="s">
        <v>877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882</v>
      </c>
      <c r="E605" s="676"/>
      <c r="F605" s="677"/>
      <c r="G605" s="678" t="s">
        <v>883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97" t="str">
        <f>$B$7</f>
        <v>ОТЧЕТНИ ДАННИ ПО ЕБК ЗА СМЕТКИТЕ ЗА СРЕДСТВАТА ОТ ЕВРОПЕЙСКИЯ СЪЮЗ - ДЕС</v>
      </c>
      <c r="C621" s="1798"/>
      <c r="D621" s="1798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9" t="str">
        <f>$B$9</f>
        <v>ОУ “Бачо Киро”</v>
      </c>
      <c r="C623" s="1790"/>
      <c r="D623" s="1791"/>
      <c r="E623" s="115">
        <f>$E$9</f>
        <v>43831</v>
      </c>
      <c r="F623" s="226">
        <f>$F$9</f>
        <v>44104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8" t="str">
        <f>$B$12</f>
        <v>Велико Търново</v>
      </c>
      <c r="C626" s="1849"/>
      <c r="D626" s="1850"/>
      <c r="E626" s="410" t="s">
        <v>890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33" t="s">
        <v>2017</v>
      </c>
      <c r="F630" s="1834"/>
      <c r="G630" s="1834"/>
      <c r="H630" s="1835"/>
      <c r="I630" s="1842" t="s">
        <v>2018</v>
      </c>
      <c r="J630" s="1843"/>
      <c r="K630" s="1843"/>
      <c r="L630" s="1844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22" t="s">
        <v>744</v>
      </c>
      <c r="D637" s="1823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8" t="s">
        <v>747</v>
      </c>
      <c r="D640" s="1819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20" t="s">
        <v>194</v>
      </c>
      <c r="D646" s="1821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909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16" t="s">
        <v>199</v>
      </c>
      <c r="D654" s="181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8" t="s">
        <v>200</v>
      </c>
      <c r="D655" s="1819"/>
      <c r="E655" s="310">
        <f>SUM(E656:E672)</f>
        <v>14571</v>
      </c>
      <c r="F655" s="274">
        <f>SUM(F656:F672)</f>
        <v>14571</v>
      </c>
      <c r="G655" s="275">
        <f>SUM(G656:G672)</f>
        <v>0</v>
      </c>
      <c r="H655" s="276">
        <f>SUM(H656:H672)</f>
        <v>0</v>
      </c>
      <c r="I655" s="274">
        <f>SUM(I656:I672)</f>
        <v>3804</v>
      </c>
      <c r="J655" s="275">
        <f>SUM(J656:J672)</f>
        <v>0</v>
      </c>
      <c r="K655" s="276">
        <f>SUM(K656:K672)</f>
        <v>0</v>
      </c>
      <c r="L655" s="310">
        <f>SUM(L656:L672)</f>
        <v>3804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>
        <v>913</v>
      </c>
      <c r="J662" s="455"/>
      <c r="K662" s="1428"/>
      <c r="L662" s="320">
        <f>I662+J662+K662</f>
        <v>913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14571</v>
      </c>
      <c r="F665" s="158">
        <v>14571</v>
      </c>
      <c r="G665" s="159"/>
      <c r="H665" s="1420"/>
      <c r="I665" s="158">
        <v>2891</v>
      </c>
      <c r="J665" s="159"/>
      <c r="K665" s="1420"/>
      <c r="L665" s="295">
        <f>I665+J665+K665</f>
        <v>2891</v>
      </c>
      <c r="M665" s="12">
        <f>(IF($E665&lt;&gt;0,$M$2,IF($L665&lt;&gt;0,$M$2,"")))</f>
        <v>1</v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12" t="s">
        <v>272</v>
      </c>
      <c r="D673" s="1813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12" t="s">
        <v>722</v>
      </c>
      <c r="D677" s="1813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12" t="s">
        <v>219</v>
      </c>
      <c r="D683" s="1813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12" t="s">
        <v>221</v>
      </c>
      <c r="D686" s="1813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14" t="s">
        <v>222</v>
      </c>
      <c r="D687" s="1815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14" t="s">
        <v>223</v>
      </c>
      <c r="D688" s="1815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14" t="s">
        <v>1661</v>
      </c>
      <c r="D689" s="1815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12" t="s">
        <v>224</v>
      </c>
      <c r="D690" s="1813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1658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12" t="s">
        <v>234</v>
      </c>
      <c r="D705" s="1813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12" t="s">
        <v>235</v>
      </c>
      <c r="D706" s="1813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12" t="s">
        <v>236</v>
      </c>
      <c r="D707" s="1813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12" t="s">
        <v>237</v>
      </c>
      <c r="D708" s="1813"/>
      <c r="E708" s="310">
        <f>SUM(E709:E714)</f>
        <v>10835</v>
      </c>
      <c r="F708" s="274">
        <f>SUM(F709:F714)</f>
        <v>10835</v>
      </c>
      <c r="G708" s="275">
        <f>SUM(G709:G714)</f>
        <v>0</v>
      </c>
      <c r="H708" s="276">
        <f>SUM(H709:H714)</f>
        <v>0</v>
      </c>
      <c r="I708" s="274">
        <f>SUM(I709:I714)</f>
        <v>3976</v>
      </c>
      <c r="J708" s="275">
        <f>SUM(J709:J714)</f>
        <v>0</v>
      </c>
      <c r="K708" s="276">
        <f>SUM(K709:K714)</f>
        <v>0</v>
      </c>
      <c r="L708" s="310">
        <f>SUM(L709:L714)</f>
        <v>3976</v>
      </c>
      <c r="M708" s="12">
        <f>(IF($E708&lt;&gt;0,$M$2,IF($L708&lt;&gt;0,$M$2,"")))</f>
        <v>1</v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>
        <v>3976</v>
      </c>
      <c r="J712" s="159"/>
      <c r="K712" s="1420"/>
      <c r="L712" s="295">
        <f>I712+J712+K712</f>
        <v>3976</v>
      </c>
      <c r="M712" s="12">
        <f>(IF($E712&lt;&gt;0,$M$2,IF($L712&lt;&gt;0,$M$2,"")))</f>
        <v>1</v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10835</v>
      </c>
      <c r="F714" s="173">
        <v>10835</v>
      </c>
      <c r="G714" s="174"/>
      <c r="H714" s="1421"/>
      <c r="I714" s="173">
        <v>0</v>
      </c>
      <c r="J714" s="174"/>
      <c r="K714" s="1421"/>
      <c r="L714" s="287">
        <f>I714+J714+K714</f>
        <v>0</v>
      </c>
      <c r="M714" s="12">
        <f>(IF($E714&lt;&gt;0,$M$2,IF($L714&lt;&gt;0,$M$2,"")))</f>
        <v>1</v>
      </c>
      <c r="N714" s="13"/>
    </row>
    <row r="715" spans="2:14" ht="15.75">
      <c r="B715" s="272">
        <v>4300</v>
      </c>
      <c r="C715" s="1812" t="s">
        <v>1662</v>
      </c>
      <c r="D715" s="1813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12" t="s">
        <v>1659</v>
      </c>
      <c r="D719" s="1813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12" t="s">
        <v>1660</v>
      </c>
      <c r="D720" s="1813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14" t="s">
        <v>247</v>
      </c>
      <c r="D721" s="1815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12" t="s">
        <v>273</v>
      </c>
      <c r="D722" s="1813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10" t="s">
        <v>248</v>
      </c>
      <c r="D725" s="1811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10" t="s">
        <v>249</v>
      </c>
      <c r="D726" s="1811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618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619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620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621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622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10" t="s">
        <v>623</v>
      </c>
      <c r="D734" s="1811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10" t="s">
        <v>685</v>
      </c>
      <c r="D737" s="1811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12" t="s">
        <v>686</v>
      </c>
      <c r="D738" s="1813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805" t="s">
        <v>914</v>
      </c>
      <c r="D743" s="1806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7" t="s">
        <v>694</v>
      </c>
      <c r="D747" s="1808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7" t="s">
        <v>694</v>
      </c>
      <c r="D748" s="1808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25406</v>
      </c>
      <c r="F752" s="396">
        <f>SUM(F637,F640,F646,F654,F655,F673,F677,F683,F686,F687,F688,F689,F690,F699,F705,F706,F707,F708,F715,F719,F720,F721,F722,F725,F726,F734,F737,F738,F743)+F748</f>
        <v>25406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7780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7780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 F398:G398 I398:J39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2075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3" t="s">
        <v>2017</v>
      </c>
      <c r="M23" s="1834"/>
      <c r="N23" s="1834"/>
      <c r="O23" s="1835"/>
      <c r="P23" s="1842" t="s">
        <v>2018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744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747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722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1661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1662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1659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1660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623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685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686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914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694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694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